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095" windowHeight="11730" activeTab="0"/>
  </bookViews>
  <sheets>
    <sheet name="Imputed Income Proration" sheetId="1" r:id="rId1"/>
  </sheets>
  <definedNames>
    <definedName name="_xlnm.Print_Area" localSheetId="0">'Imputed Income Proration'!$A$1:$O$71</definedName>
  </definedNames>
  <calcPr fullCalcOnLoad="1"/>
</workbook>
</file>

<file path=xl/sharedStrings.xml><?xml version="1.0" encoding="utf-8"?>
<sst xmlns="http://schemas.openxmlformats.org/spreadsheetml/2006/main" count="110" uniqueCount="59">
  <si>
    <t>Cash Value</t>
  </si>
  <si>
    <t>Income</t>
  </si>
  <si>
    <t>Days active</t>
  </si>
  <si>
    <t>Days in year</t>
  </si>
  <si>
    <t>Round to dollar</t>
  </si>
  <si>
    <t>Round</t>
  </si>
  <si>
    <t>If the divestiture date is 1/1 then the last day the asset is active is 12/31 two years later.  So if you are doing a 1/1 AR and the asset expires on 12/31 of that year, it is not prorated.</t>
  </si>
  <si>
    <t>The logic of the algorithm parallels that for noncitizen rule proration where certain values are multiplied by a fraction that is kept to 4 decimal places.</t>
  </si>
  <si>
    <t>There are a number of different ways to do these calculations that are mathematically equivalent.  This one is presented with an eye toward a common implementation.</t>
  </si>
  <si>
    <t>If the total is &gt; 5,000 AND one or more of the imputed assets will expire earlier than the day prior to the cert effective date plus one year, then follow the algorithm below.</t>
  </si>
  <si>
    <t>Total the assets, including imputed assets (whether or not they are expiring) in the usual way.  In other words, do not prorate the cash value of expiring assets.</t>
  </si>
  <si>
    <t>*Proration Factor = Days active divided by Days in year</t>
  </si>
  <si>
    <t>Proration Factor*</t>
  </si>
  <si>
    <t>Cert effective date</t>
  </si>
  <si>
    <t>1 year later</t>
  </si>
  <si>
    <t>Divested Date</t>
  </si>
  <si>
    <t>Inactive date</t>
  </si>
  <si>
    <t>Prorate</t>
  </si>
  <si>
    <t>Partial Year</t>
  </si>
  <si>
    <t>Y</t>
  </si>
  <si>
    <t>N</t>
  </si>
  <si>
    <t>No</t>
  </si>
  <si>
    <t>Current Assets</t>
  </si>
  <si>
    <t>Asset #</t>
  </si>
  <si>
    <t>By definition, divested assets have no actual income</t>
  </si>
  <si>
    <t>Cert fields:</t>
  </si>
  <si>
    <t>81.Cash Value of Assets</t>
  </si>
  <si>
    <t>82.Actual Income from Assets</t>
  </si>
  <si>
    <t>83.HUD Passbook Rate</t>
  </si>
  <si>
    <t>84.Imputed Income from Assets</t>
  </si>
  <si>
    <t>85.Asset Income</t>
  </si>
  <si>
    <t>The greater of 82 or 84</t>
  </si>
  <si>
    <t>Divested?</t>
  </si>
  <si>
    <t>Enter Current (non-divested) assets below</t>
  </si>
  <si>
    <t>Passbook Rate</t>
  </si>
  <si>
    <t>Cash * .02</t>
  </si>
  <si>
    <t>x Proration</t>
  </si>
  <si>
    <t>Round to penny</t>
  </si>
  <si>
    <t>Total</t>
  </si>
  <si>
    <t>Data entry is intended only in the RED cells</t>
  </si>
  <si>
    <t>** These Assets have expired and should not appear on the cert.</t>
  </si>
  <si>
    <t>The Inactive date is the date two years after the divested date.  It is the first day that the asset is expired and should not appear on the cert</t>
  </si>
  <si>
    <t>A HUD passbook rate of 2% is assumed per the handbook but is a parameter that can be changed.</t>
  </si>
  <si>
    <t>Income is the income that is reported on the 50059 in field 82. It is the actual asset income.</t>
  </si>
  <si>
    <t>Enter Divested (Imputed) assets below</t>
  </si>
  <si>
    <t>See notes below</t>
  </si>
  <si>
    <t>Prorated value</t>
  </si>
  <si>
    <t>The non-prorated value would be:</t>
  </si>
  <si>
    <t>Rounded:</t>
  </si>
  <si>
    <t>For CA software, either the prorated or non-prorated value would be acceptable.</t>
  </si>
  <si>
    <t>HUD policy has confirmed that the same rules apply to all full cert types (AR, IR, MI, IC)</t>
  </si>
  <si>
    <t>Always look one year forward from the effective date of the cert to calculate days active.  The timing of the next recert is not relevant.</t>
  </si>
  <si>
    <t>Imputed Income Proration for Assets.</t>
  </si>
  <si>
    <t>Notes:</t>
  </si>
  <si>
    <t>See HUD Handbook 4350.3, Chapter 5-7.G.8.c</t>
  </si>
  <si>
    <t>HUD Handbook 4350.3, Change 3 added an option for OAs to prorate imputed asset income (imputed income for divested assets) in lieu of performing an IR certification when an asset was divested more than 2 years ago.</t>
  </si>
  <si>
    <t>OA may choose to prorate the imputed income or not at their discretion.  However this should be done for all certifications if that policy is adopted and not on a case by case basis.</t>
  </si>
  <si>
    <t>New spreadsheet for 202D</t>
  </si>
  <si>
    <t>Last Revised 3/2/2011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</si>
</sst>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21" fillId="33" borderId="0" xfId="0" applyNumberFormat="1" applyFont="1" applyFill="1" applyAlignment="1">
      <alignment/>
    </xf>
    <xf numFmtId="3" fontId="21" fillId="33" borderId="10" xfId="0" applyNumberFormat="1" applyFont="1" applyFill="1" applyBorder="1" applyAlignment="1">
      <alignment/>
    </xf>
    <xf numFmtId="14" fontId="21" fillId="33" borderId="10" xfId="0" applyNumberFormat="1" applyFont="1" applyFill="1" applyBorder="1" applyAlignment="1">
      <alignment/>
    </xf>
    <xf numFmtId="3" fontId="21" fillId="33" borderId="11" xfId="0" applyNumberFormat="1" applyFont="1" applyFill="1" applyBorder="1" applyAlignment="1">
      <alignment/>
    </xf>
    <xf numFmtId="14" fontId="21" fillId="33" borderId="11" xfId="0" applyNumberFormat="1" applyFont="1" applyFill="1" applyBorder="1" applyAlignment="1">
      <alignment/>
    </xf>
    <xf numFmtId="0" fontId="0" fillId="4" borderId="10" xfId="0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4" borderId="11" xfId="0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4" fontId="0" fillId="0" borderId="0" xfId="0" applyNumberFormat="1" applyFill="1" applyAlignment="1">
      <alignment/>
    </xf>
    <xf numFmtId="3" fontId="18" fillId="35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8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18" fillId="38" borderId="10" xfId="0" applyFont="1" applyFill="1" applyBorder="1" applyAlignment="1">
      <alignment/>
    </xf>
    <xf numFmtId="0" fontId="18" fillId="38" borderId="0" xfId="0" applyFont="1" applyFill="1" applyAlignment="1">
      <alignment/>
    </xf>
    <xf numFmtId="0" fontId="0" fillId="4" borderId="13" xfId="0" applyFill="1" applyBorder="1" applyAlignment="1">
      <alignment wrapText="1"/>
    </xf>
    <xf numFmtId="0" fontId="0" fillId="0" borderId="10" xfId="0" applyBorder="1" applyAlignment="1">
      <alignment/>
    </xf>
    <xf numFmtId="14" fontId="21" fillId="33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75" workbookViewId="0" topLeftCell="A1">
      <selection activeCell="A32" sqref="A32"/>
    </sheetView>
  </sheetViews>
  <sheetFormatPr defaultColWidth="9.140625" defaultRowHeight="15"/>
  <cols>
    <col min="1" max="1" width="12.140625" style="0" customWidth="1"/>
    <col min="2" max="2" width="16.140625" style="0" customWidth="1"/>
    <col min="3" max="3" width="13.28125" style="0" customWidth="1"/>
    <col min="4" max="4" width="11.140625" style="0" customWidth="1"/>
    <col min="5" max="5" width="10.57421875" style="0" customWidth="1"/>
    <col min="6" max="6" width="10.7109375" style="0" customWidth="1"/>
    <col min="7" max="7" width="7.421875" style="0" customWidth="1"/>
    <col min="8" max="8" width="8.7109375" style="0" customWidth="1"/>
    <col min="9" max="9" width="8.57421875" style="0" customWidth="1"/>
    <col min="10" max="10" width="7.28125" style="0" bestFit="1" customWidth="1"/>
    <col min="11" max="11" width="11.140625" style="0" customWidth="1"/>
    <col min="13" max="13" width="11.140625" style="0" customWidth="1"/>
    <col min="14" max="14" width="14.140625" style="0" customWidth="1"/>
  </cols>
  <sheetData>
    <row r="1" spans="1:7" ht="15">
      <c r="A1" s="46" t="s">
        <v>52</v>
      </c>
      <c r="B1" s="46"/>
      <c r="C1" s="46"/>
      <c r="D1" s="46" t="s">
        <v>45</v>
      </c>
      <c r="E1" s="46"/>
      <c r="F1" s="46"/>
      <c r="G1" s="46"/>
    </row>
    <row r="2" spans="1:7" ht="15">
      <c r="A2" s="40" t="s">
        <v>58</v>
      </c>
      <c r="B2" s="40"/>
      <c r="C2" s="40"/>
      <c r="D2" s="47" t="s">
        <v>54</v>
      </c>
      <c r="E2" s="47"/>
      <c r="F2" s="47"/>
      <c r="G2" s="47"/>
    </row>
    <row r="3" spans="1:4" ht="15">
      <c r="A3" s="40" t="s">
        <v>57</v>
      </c>
      <c r="B3" s="40"/>
      <c r="C3" s="40"/>
      <c r="D3" s="9"/>
    </row>
    <row r="4" spans="1:4" ht="15">
      <c r="A4" s="9"/>
      <c r="B4" s="3"/>
      <c r="D4" s="9"/>
    </row>
    <row r="5" spans="1:15" ht="42.75" customHeight="1">
      <c r="A5" s="48" t="s">
        <v>55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29.25" customHeight="1">
      <c r="A6" s="48" t="s">
        <v>56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8" spans="1:4" ht="15">
      <c r="A8" s="41" t="s">
        <v>39</v>
      </c>
      <c r="B8" s="41"/>
      <c r="C8" s="41"/>
      <c r="D8" s="10"/>
    </row>
    <row r="9" spans="3:9" ht="30">
      <c r="C9" s="20" t="s">
        <v>13</v>
      </c>
      <c r="D9" s="16" t="s">
        <v>14</v>
      </c>
      <c r="E9" s="7"/>
      <c r="F9" s="16" t="s">
        <v>34</v>
      </c>
      <c r="G9" s="7"/>
      <c r="H9" s="7"/>
      <c r="I9" s="16" t="s">
        <v>3</v>
      </c>
    </row>
    <row r="10" spans="3:15" ht="15">
      <c r="C10" s="11">
        <v>39387</v>
      </c>
      <c r="D10" s="17">
        <f>DATE(YEAR(C10)+1,MONTH(C10),DAY(C10))</f>
        <v>39753</v>
      </c>
      <c r="E10" s="4"/>
      <c r="F10" s="18">
        <v>0.02</v>
      </c>
      <c r="G10" s="4"/>
      <c r="H10" s="4"/>
      <c r="I10" s="19">
        <f>+D10-C10</f>
        <v>366</v>
      </c>
      <c r="K10" s="40" t="s">
        <v>11</v>
      </c>
      <c r="L10" s="40"/>
      <c r="M10" s="40"/>
      <c r="N10" s="40"/>
      <c r="O10" s="40"/>
    </row>
    <row r="11" ht="15">
      <c r="A11" t="s">
        <v>44</v>
      </c>
    </row>
    <row r="12" spans="1:15" ht="30">
      <c r="A12" s="16" t="s">
        <v>23</v>
      </c>
      <c r="B12" s="16" t="s">
        <v>0</v>
      </c>
      <c r="C12" s="16" t="s">
        <v>32</v>
      </c>
      <c r="D12" s="16" t="s">
        <v>1</v>
      </c>
      <c r="E12" s="16" t="s">
        <v>15</v>
      </c>
      <c r="F12" s="16" t="s">
        <v>16</v>
      </c>
      <c r="G12" s="16" t="s">
        <v>18</v>
      </c>
      <c r="H12" s="16" t="s">
        <v>17</v>
      </c>
      <c r="I12" s="16" t="s">
        <v>2</v>
      </c>
      <c r="J12" s="16" t="s">
        <v>3</v>
      </c>
      <c r="K12" s="16" t="s">
        <v>12</v>
      </c>
      <c r="L12" s="16" t="s">
        <v>5</v>
      </c>
      <c r="M12" s="16" t="s">
        <v>35</v>
      </c>
      <c r="N12" s="16" t="s">
        <v>36</v>
      </c>
      <c r="O12" s="16" t="s">
        <v>37</v>
      </c>
    </row>
    <row r="13" spans="1:15" ht="15">
      <c r="A13" s="21">
        <v>1</v>
      </c>
      <c r="B13" s="14">
        <v>1800</v>
      </c>
      <c r="C13" s="21" t="s">
        <v>19</v>
      </c>
      <c r="D13" s="21">
        <v>0</v>
      </c>
      <c r="E13" s="15">
        <v>39021</v>
      </c>
      <c r="F13" s="17">
        <f aca="true" t="shared" si="0" ref="F13:F18">DATE(YEAR(E13)+2,MONTH(E13),DAY(E13))</f>
        <v>39752</v>
      </c>
      <c r="G13" s="21" t="str">
        <f>IF(($D$10-F13)&gt;0,"Yes","No")</f>
        <v>Yes</v>
      </c>
      <c r="H13" s="21" t="str">
        <f>IF(C13="Y",IF(G13="Yes","Yes","No"),"No")</f>
        <v>Yes</v>
      </c>
      <c r="I13" s="21">
        <f>IF(H13="Yes",+F13-$C$10,$I$10)</f>
        <v>365</v>
      </c>
      <c r="J13" s="19">
        <f>+$I$10</f>
        <v>366</v>
      </c>
      <c r="K13" s="23">
        <f aca="true" t="shared" si="1" ref="K13:K18">IF(I13&lt;1,0,I13/J13)</f>
        <v>0.9972677595628415</v>
      </c>
      <c r="L13" s="24">
        <f>ROUND(K13,4)</f>
        <v>0.9973</v>
      </c>
      <c r="M13" s="18">
        <f>+B13*$F$10</f>
        <v>36</v>
      </c>
      <c r="N13" s="23">
        <f>+M13*L13</f>
        <v>35.9028</v>
      </c>
      <c r="O13" s="18">
        <f>ROUND(N13,2)</f>
        <v>35.9</v>
      </c>
    </row>
    <row r="14" spans="1:15" ht="15">
      <c r="A14" s="21">
        <v>2</v>
      </c>
      <c r="B14" s="12">
        <v>6200</v>
      </c>
      <c r="C14" s="21" t="s">
        <v>19</v>
      </c>
      <c r="D14" s="21">
        <v>0</v>
      </c>
      <c r="E14" s="13">
        <v>38658</v>
      </c>
      <c r="F14" s="17">
        <f t="shared" si="0"/>
        <v>39388</v>
      </c>
      <c r="G14" s="21" t="str">
        <f aca="true" t="shared" si="2" ref="G14:G27">IF(($D$10-F14)&gt;0,"Yes","No")</f>
        <v>Yes</v>
      </c>
      <c r="H14" s="21" t="str">
        <f>IF(C14="Y",IF(G14="Yes","Yes","No"),"No")</f>
        <v>Yes</v>
      </c>
      <c r="I14" s="21">
        <f>IF(H14="Yes",+F14-$C$10,$I$10)</f>
        <v>1</v>
      </c>
      <c r="J14" s="19">
        <f aca="true" t="shared" si="3" ref="J14:J27">+$I$10</f>
        <v>366</v>
      </c>
      <c r="K14" s="23">
        <f t="shared" si="1"/>
        <v>0.00273224043715847</v>
      </c>
      <c r="L14" s="24">
        <f>ROUND(K14,4)</f>
        <v>0.0027</v>
      </c>
      <c r="M14" s="18">
        <f>+B14*$F$10</f>
        <v>124</v>
      </c>
      <c r="N14" s="23">
        <f>+M14*L14</f>
        <v>0.33480000000000004</v>
      </c>
      <c r="O14" s="18">
        <f>ROUND(N14,2)</f>
        <v>0.33</v>
      </c>
    </row>
    <row r="15" spans="1:15" ht="15">
      <c r="A15" s="21">
        <v>3</v>
      </c>
      <c r="B15" s="12">
        <v>9752</v>
      </c>
      <c r="C15" s="21" t="s">
        <v>19</v>
      </c>
      <c r="D15" s="21">
        <v>0</v>
      </c>
      <c r="E15" s="13">
        <v>38718</v>
      </c>
      <c r="F15" s="17">
        <f t="shared" si="0"/>
        <v>39448</v>
      </c>
      <c r="G15" s="21" t="str">
        <f t="shared" si="2"/>
        <v>Yes</v>
      </c>
      <c r="H15" s="21" t="str">
        <f>IF(C15="Y",IF(G15="Yes","Yes","No"),"No")</f>
        <v>Yes</v>
      </c>
      <c r="I15" s="21">
        <f>IF(H15="Yes",+F15-$C$10,$I$10)</f>
        <v>61</v>
      </c>
      <c r="J15" s="19">
        <f t="shared" si="3"/>
        <v>366</v>
      </c>
      <c r="K15" s="23">
        <f t="shared" si="1"/>
        <v>0.16666666666666666</v>
      </c>
      <c r="L15" s="24">
        <f>ROUND(K15,4)</f>
        <v>0.1667</v>
      </c>
      <c r="M15" s="18">
        <f aca="true" t="shared" si="4" ref="M15:M27">+B15*$F$10</f>
        <v>195.04</v>
      </c>
      <c r="N15" s="23">
        <f>+M15*L15</f>
        <v>32.51316799999999</v>
      </c>
      <c r="O15" s="18">
        <f>ROUND(N15,2)</f>
        <v>32.51</v>
      </c>
    </row>
    <row r="16" spans="1:15" ht="15">
      <c r="A16" s="21">
        <v>4</v>
      </c>
      <c r="B16" s="12">
        <v>8888</v>
      </c>
      <c r="C16" s="21" t="s">
        <v>19</v>
      </c>
      <c r="D16" s="21">
        <v>0</v>
      </c>
      <c r="E16" s="13">
        <v>39052</v>
      </c>
      <c r="F16" s="17">
        <f t="shared" si="0"/>
        <v>39783</v>
      </c>
      <c r="G16" s="21" t="str">
        <f t="shared" si="2"/>
        <v>No</v>
      </c>
      <c r="H16" s="21" t="str">
        <f>IF(C16="Y",IF(G16="Yes","Yes","No"),"No")</f>
        <v>No</v>
      </c>
      <c r="I16" s="21">
        <f>IF(H16="Yes",+F16-$C$10,$I$10)</f>
        <v>366</v>
      </c>
      <c r="J16" s="19">
        <f t="shared" si="3"/>
        <v>366</v>
      </c>
      <c r="K16" s="23">
        <f t="shared" si="1"/>
        <v>1</v>
      </c>
      <c r="L16" s="24">
        <f>ROUND(K16,4)</f>
        <v>1</v>
      </c>
      <c r="M16" s="18">
        <f t="shared" si="4"/>
        <v>177.76</v>
      </c>
      <c r="N16" s="23">
        <f>+M16*L16</f>
        <v>177.76</v>
      </c>
      <c r="O16" s="18">
        <f>ROUND(N16,2)</f>
        <v>177.76</v>
      </c>
    </row>
    <row r="17" spans="1:15" ht="15">
      <c r="A17" s="21">
        <v>5</v>
      </c>
      <c r="B17" s="12">
        <v>0</v>
      </c>
      <c r="C17" s="21" t="s">
        <v>19</v>
      </c>
      <c r="D17" s="21">
        <v>0</v>
      </c>
      <c r="E17" s="13">
        <v>38657</v>
      </c>
      <c r="F17" s="22">
        <f t="shared" si="0"/>
        <v>39387</v>
      </c>
      <c r="G17" s="21" t="str">
        <f t="shared" si="2"/>
        <v>Yes</v>
      </c>
      <c r="H17" s="21" t="str">
        <f aca="true" t="shared" si="5" ref="H17:H27">IF(C17="Y",IF(G17="Yes","Yes","No"),"No")</f>
        <v>Yes</v>
      </c>
      <c r="I17" s="21">
        <f aca="true" t="shared" si="6" ref="I17:I27">IF(H17="Yes",+F17-$C$10,$I$10)</f>
        <v>0</v>
      </c>
      <c r="J17" s="19">
        <f t="shared" si="3"/>
        <v>366</v>
      </c>
      <c r="K17" s="23">
        <f t="shared" si="1"/>
        <v>0</v>
      </c>
      <c r="L17" s="24">
        <f aca="true" t="shared" si="7" ref="L17:L27">ROUND(K17,4)</f>
        <v>0</v>
      </c>
      <c r="M17" s="18">
        <f t="shared" si="4"/>
        <v>0</v>
      </c>
      <c r="N17" s="23">
        <f aca="true" t="shared" si="8" ref="N17:N27">+M17*L17</f>
        <v>0</v>
      </c>
      <c r="O17" s="18">
        <f aca="true" t="shared" si="9" ref="O17:O27">ROUND(N17,2)</f>
        <v>0</v>
      </c>
    </row>
    <row r="18" spans="1:15" ht="15">
      <c r="A18" s="21">
        <v>6</v>
      </c>
      <c r="B18" s="12">
        <v>0</v>
      </c>
      <c r="C18" s="21" t="s">
        <v>19</v>
      </c>
      <c r="D18" s="21">
        <v>0</v>
      </c>
      <c r="E18" s="13">
        <v>38655</v>
      </c>
      <c r="F18" s="22">
        <f t="shared" si="0"/>
        <v>39385</v>
      </c>
      <c r="G18" s="21" t="str">
        <f t="shared" si="2"/>
        <v>Yes</v>
      </c>
      <c r="H18" s="21" t="str">
        <f t="shared" si="5"/>
        <v>Yes</v>
      </c>
      <c r="I18" s="21">
        <f t="shared" si="6"/>
        <v>-2</v>
      </c>
      <c r="J18" s="19">
        <f t="shared" si="3"/>
        <v>366</v>
      </c>
      <c r="K18" s="23">
        <f t="shared" si="1"/>
        <v>0</v>
      </c>
      <c r="L18" s="24">
        <f t="shared" si="7"/>
        <v>0</v>
      </c>
      <c r="M18" s="18">
        <f t="shared" si="4"/>
        <v>0</v>
      </c>
      <c r="N18" s="23">
        <f t="shared" si="8"/>
        <v>0</v>
      </c>
      <c r="O18" s="18">
        <f t="shared" si="9"/>
        <v>0</v>
      </c>
    </row>
    <row r="19" spans="1:15" ht="15">
      <c r="A19" s="21">
        <v>7</v>
      </c>
      <c r="B19" s="12"/>
      <c r="C19" s="21" t="s">
        <v>19</v>
      </c>
      <c r="D19" s="21">
        <v>0</v>
      </c>
      <c r="E19" s="13"/>
      <c r="F19" s="17"/>
      <c r="G19" s="21" t="str">
        <f t="shared" si="2"/>
        <v>Yes</v>
      </c>
      <c r="H19" s="21" t="str">
        <f t="shared" si="5"/>
        <v>Yes</v>
      </c>
      <c r="I19" s="21">
        <f t="shared" si="6"/>
        <v>-39387</v>
      </c>
      <c r="J19" s="19">
        <f t="shared" si="3"/>
        <v>366</v>
      </c>
      <c r="K19" s="23">
        <f aca="true" t="shared" si="10" ref="K19:K27">IF(I19&lt;1,0,I19/J19)</f>
        <v>0</v>
      </c>
      <c r="L19" s="24">
        <f t="shared" si="7"/>
        <v>0</v>
      </c>
      <c r="M19" s="18">
        <f t="shared" si="4"/>
        <v>0</v>
      </c>
      <c r="N19" s="23">
        <f t="shared" si="8"/>
        <v>0</v>
      </c>
      <c r="O19" s="18">
        <f t="shared" si="9"/>
        <v>0</v>
      </c>
    </row>
    <row r="20" spans="1:15" ht="15">
      <c r="A20" s="21">
        <v>8</v>
      </c>
      <c r="B20" s="12"/>
      <c r="C20" s="21" t="s">
        <v>19</v>
      </c>
      <c r="D20" s="21">
        <v>0</v>
      </c>
      <c r="E20" s="13"/>
      <c r="F20" s="17"/>
      <c r="G20" s="21" t="str">
        <f t="shared" si="2"/>
        <v>Yes</v>
      </c>
      <c r="H20" s="21" t="str">
        <f t="shared" si="5"/>
        <v>Yes</v>
      </c>
      <c r="I20" s="21">
        <f t="shared" si="6"/>
        <v>-39387</v>
      </c>
      <c r="J20" s="19">
        <f t="shared" si="3"/>
        <v>366</v>
      </c>
      <c r="K20" s="23">
        <f t="shared" si="10"/>
        <v>0</v>
      </c>
      <c r="L20" s="24">
        <f t="shared" si="7"/>
        <v>0</v>
      </c>
      <c r="M20" s="18">
        <f t="shared" si="4"/>
        <v>0</v>
      </c>
      <c r="N20" s="23">
        <f t="shared" si="8"/>
        <v>0</v>
      </c>
      <c r="O20" s="18">
        <f t="shared" si="9"/>
        <v>0</v>
      </c>
    </row>
    <row r="21" spans="1:15" ht="15">
      <c r="A21" s="21">
        <v>9</v>
      </c>
      <c r="B21" s="12"/>
      <c r="C21" s="21" t="s">
        <v>19</v>
      </c>
      <c r="D21" s="21">
        <v>0</v>
      </c>
      <c r="E21" s="13"/>
      <c r="F21" s="17"/>
      <c r="G21" s="21" t="str">
        <f t="shared" si="2"/>
        <v>Yes</v>
      </c>
      <c r="H21" s="21" t="str">
        <f t="shared" si="5"/>
        <v>Yes</v>
      </c>
      <c r="I21" s="21">
        <f t="shared" si="6"/>
        <v>-39387</v>
      </c>
      <c r="J21" s="19">
        <f t="shared" si="3"/>
        <v>366</v>
      </c>
      <c r="K21" s="23">
        <f t="shared" si="10"/>
        <v>0</v>
      </c>
      <c r="L21" s="24">
        <f t="shared" si="7"/>
        <v>0</v>
      </c>
      <c r="M21" s="18">
        <f t="shared" si="4"/>
        <v>0</v>
      </c>
      <c r="N21" s="23">
        <f t="shared" si="8"/>
        <v>0</v>
      </c>
      <c r="O21" s="18">
        <f t="shared" si="9"/>
        <v>0</v>
      </c>
    </row>
    <row r="22" spans="1:15" ht="15">
      <c r="A22" s="21">
        <v>10</v>
      </c>
      <c r="B22" s="12"/>
      <c r="C22" s="21" t="s">
        <v>19</v>
      </c>
      <c r="D22" s="21">
        <v>0</v>
      </c>
      <c r="E22" s="13"/>
      <c r="F22" s="17"/>
      <c r="G22" s="21" t="str">
        <f t="shared" si="2"/>
        <v>Yes</v>
      </c>
      <c r="H22" s="21" t="str">
        <f t="shared" si="5"/>
        <v>Yes</v>
      </c>
      <c r="I22" s="21">
        <f t="shared" si="6"/>
        <v>-39387</v>
      </c>
      <c r="J22" s="19">
        <f t="shared" si="3"/>
        <v>366</v>
      </c>
      <c r="K22" s="23">
        <f t="shared" si="10"/>
        <v>0</v>
      </c>
      <c r="L22" s="24">
        <f t="shared" si="7"/>
        <v>0</v>
      </c>
      <c r="M22" s="18">
        <f t="shared" si="4"/>
        <v>0</v>
      </c>
      <c r="N22" s="23">
        <f t="shared" si="8"/>
        <v>0</v>
      </c>
      <c r="O22" s="18">
        <f t="shared" si="9"/>
        <v>0</v>
      </c>
    </row>
    <row r="23" spans="1:15" ht="15">
      <c r="A23" s="21">
        <v>11</v>
      </c>
      <c r="B23" s="12"/>
      <c r="C23" s="21" t="s">
        <v>19</v>
      </c>
      <c r="D23" s="21">
        <v>0</v>
      </c>
      <c r="E23" s="13"/>
      <c r="F23" s="17"/>
      <c r="G23" s="21" t="str">
        <f t="shared" si="2"/>
        <v>Yes</v>
      </c>
      <c r="H23" s="21" t="str">
        <f t="shared" si="5"/>
        <v>Yes</v>
      </c>
      <c r="I23" s="21">
        <f t="shared" si="6"/>
        <v>-39387</v>
      </c>
      <c r="J23" s="19">
        <f t="shared" si="3"/>
        <v>366</v>
      </c>
      <c r="K23" s="23">
        <f t="shared" si="10"/>
        <v>0</v>
      </c>
      <c r="L23" s="24">
        <f t="shared" si="7"/>
        <v>0</v>
      </c>
      <c r="M23" s="18">
        <f t="shared" si="4"/>
        <v>0</v>
      </c>
      <c r="N23" s="23">
        <f t="shared" si="8"/>
        <v>0</v>
      </c>
      <c r="O23" s="18">
        <f t="shared" si="9"/>
        <v>0</v>
      </c>
    </row>
    <row r="24" spans="1:15" ht="15">
      <c r="A24" s="21">
        <v>12</v>
      </c>
      <c r="B24" s="12"/>
      <c r="C24" s="21" t="s">
        <v>19</v>
      </c>
      <c r="D24" s="21">
        <v>0</v>
      </c>
      <c r="E24" s="13"/>
      <c r="F24" s="17"/>
      <c r="G24" s="21" t="str">
        <f t="shared" si="2"/>
        <v>Yes</v>
      </c>
      <c r="H24" s="21" t="str">
        <f t="shared" si="5"/>
        <v>Yes</v>
      </c>
      <c r="I24" s="21">
        <f t="shared" si="6"/>
        <v>-39387</v>
      </c>
      <c r="J24" s="19">
        <f t="shared" si="3"/>
        <v>366</v>
      </c>
      <c r="K24" s="23">
        <f t="shared" si="10"/>
        <v>0</v>
      </c>
      <c r="L24" s="24">
        <f t="shared" si="7"/>
        <v>0</v>
      </c>
      <c r="M24" s="18">
        <f t="shared" si="4"/>
        <v>0</v>
      </c>
      <c r="N24" s="23">
        <f t="shared" si="8"/>
        <v>0</v>
      </c>
      <c r="O24" s="18">
        <f t="shared" si="9"/>
        <v>0</v>
      </c>
    </row>
    <row r="25" spans="1:15" ht="15">
      <c r="A25" s="21">
        <v>13</v>
      </c>
      <c r="B25" s="12"/>
      <c r="C25" s="21" t="s">
        <v>19</v>
      </c>
      <c r="D25" s="21">
        <v>0</v>
      </c>
      <c r="E25" s="13"/>
      <c r="F25" s="17"/>
      <c r="G25" s="21" t="str">
        <f t="shared" si="2"/>
        <v>Yes</v>
      </c>
      <c r="H25" s="21" t="str">
        <f t="shared" si="5"/>
        <v>Yes</v>
      </c>
      <c r="I25" s="21">
        <f t="shared" si="6"/>
        <v>-39387</v>
      </c>
      <c r="J25" s="19">
        <f t="shared" si="3"/>
        <v>366</v>
      </c>
      <c r="K25" s="23">
        <f t="shared" si="10"/>
        <v>0</v>
      </c>
      <c r="L25" s="24">
        <f t="shared" si="7"/>
        <v>0</v>
      </c>
      <c r="M25" s="18">
        <f t="shared" si="4"/>
        <v>0</v>
      </c>
      <c r="N25" s="23">
        <f t="shared" si="8"/>
        <v>0</v>
      </c>
      <c r="O25" s="18">
        <f t="shared" si="9"/>
        <v>0</v>
      </c>
    </row>
    <row r="26" spans="1:15" ht="15">
      <c r="A26" s="21">
        <v>14</v>
      </c>
      <c r="B26" s="12"/>
      <c r="C26" s="21" t="s">
        <v>19</v>
      </c>
      <c r="D26" s="21">
        <v>0</v>
      </c>
      <c r="E26" s="13"/>
      <c r="F26" s="17"/>
      <c r="G26" s="21" t="str">
        <f t="shared" si="2"/>
        <v>Yes</v>
      </c>
      <c r="H26" s="21" t="str">
        <f t="shared" si="5"/>
        <v>Yes</v>
      </c>
      <c r="I26" s="21">
        <f t="shared" si="6"/>
        <v>-39387</v>
      </c>
      <c r="J26" s="19">
        <f t="shared" si="3"/>
        <v>366</v>
      </c>
      <c r="K26" s="23">
        <f t="shared" si="10"/>
        <v>0</v>
      </c>
      <c r="L26" s="24">
        <f t="shared" si="7"/>
        <v>0</v>
      </c>
      <c r="M26" s="18">
        <f t="shared" si="4"/>
        <v>0</v>
      </c>
      <c r="N26" s="23">
        <f t="shared" si="8"/>
        <v>0</v>
      </c>
      <c r="O26" s="18">
        <f t="shared" si="9"/>
        <v>0</v>
      </c>
    </row>
    <row r="27" spans="1:15" ht="15">
      <c r="A27" s="21">
        <v>15</v>
      </c>
      <c r="B27" s="12"/>
      <c r="C27" s="21" t="s">
        <v>19</v>
      </c>
      <c r="D27" s="21">
        <v>0</v>
      </c>
      <c r="E27" s="13"/>
      <c r="F27" s="17"/>
      <c r="G27" s="21" t="str">
        <f t="shared" si="2"/>
        <v>Yes</v>
      </c>
      <c r="H27" s="21" t="str">
        <f t="shared" si="5"/>
        <v>Yes</v>
      </c>
      <c r="I27" s="21">
        <f t="shared" si="6"/>
        <v>-39387</v>
      </c>
      <c r="J27" s="19">
        <f t="shared" si="3"/>
        <v>366</v>
      </c>
      <c r="K27" s="23">
        <f t="shared" si="10"/>
        <v>0</v>
      </c>
      <c r="L27" s="24">
        <f t="shared" si="7"/>
        <v>0</v>
      </c>
      <c r="M27" s="18">
        <f t="shared" si="4"/>
        <v>0</v>
      </c>
      <c r="N27" s="23">
        <f t="shared" si="8"/>
        <v>0</v>
      </c>
      <c r="O27" s="18">
        <f t="shared" si="9"/>
        <v>0</v>
      </c>
    </row>
    <row r="28" spans="1:15" ht="15">
      <c r="A28" s="45" t="s">
        <v>40</v>
      </c>
      <c r="B28" s="45"/>
      <c r="C28" s="45"/>
      <c r="D28" s="45"/>
      <c r="E28" s="45"/>
      <c r="F28" s="25"/>
      <c r="J28" s="5"/>
      <c r="K28" s="2"/>
      <c r="L28" s="6"/>
      <c r="M28" s="1"/>
      <c r="N28" s="2"/>
      <c r="O28" s="1"/>
    </row>
    <row r="30" spans="1:5" ht="15">
      <c r="A30" s="40" t="s">
        <v>33</v>
      </c>
      <c r="B30" s="40"/>
      <c r="C30" s="40"/>
      <c r="D30" s="40"/>
      <c r="E30" s="40"/>
    </row>
    <row r="32" spans="1:15" ht="30">
      <c r="A32" s="39" t="s">
        <v>22</v>
      </c>
      <c r="B32" s="16" t="s">
        <v>0</v>
      </c>
      <c r="C32" s="16" t="s">
        <v>32</v>
      </c>
      <c r="D32" s="16" t="s">
        <v>1</v>
      </c>
      <c r="H32" s="16" t="s">
        <v>17</v>
      </c>
      <c r="L32" s="16" t="s">
        <v>5</v>
      </c>
      <c r="M32" s="16" t="s">
        <v>35</v>
      </c>
      <c r="N32" s="16" t="s">
        <v>36</v>
      </c>
      <c r="O32" s="16" t="s">
        <v>37</v>
      </c>
    </row>
    <row r="33" spans="1:15" ht="15">
      <c r="A33" s="21">
        <v>16</v>
      </c>
      <c r="B33" s="34">
        <v>8888</v>
      </c>
      <c r="C33" s="21" t="s">
        <v>20</v>
      </c>
      <c r="D33" s="35">
        <v>47</v>
      </c>
      <c r="E33" s="4"/>
      <c r="F33" s="4"/>
      <c r="H33" s="21" t="s">
        <v>21</v>
      </c>
      <c r="J33" s="5"/>
      <c r="K33" s="2"/>
      <c r="L33" s="24">
        <v>1</v>
      </c>
      <c r="M33" s="18">
        <f aca="true" t="shared" si="11" ref="M33:M47">+B33*$F$10</f>
        <v>177.76</v>
      </c>
      <c r="N33" s="23">
        <f>+M33*L33</f>
        <v>177.76</v>
      </c>
      <c r="O33" s="18">
        <f>ROUND(N33,2)</f>
        <v>177.76</v>
      </c>
    </row>
    <row r="34" spans="1:15" ht="15">
      <c r="A34" s="21">
        <v>17</v>
      </c>
      <c r="B34" s="34"/>
      <c r="C34" s="21" t="s">
        <v>20</v>
      </c>
      <c r="D34" s="35">
        <v>0</v>
      </c>
      <c r="E34" s="4"/>
      <c r="F34" s="4"/>
      <c r="H34" s="21" t="s">
        <v>21</v>
      </c>
      <c r="J34" s="5"/>
      <c r="K34" s="2"/>
      <c r="L34" s="24">
        <v>1</v>
      </c>
      <c r="M34" s="18">
        <f t="shared" si="11"/>
        <v>0</v>
      </c>
      <c r="N34" s="23">
        <f aca="true" t="shared" si="12" ref="N34:N47">+M34*L34</f>
        <v>0</v>
      </c>
      <c r="O34" s="18">
        <f aca="true" t="shared" si="13" ref="O34:O47">ROUND(N34,2)</f>
        <v>0</v>
      </c>
    </row>
    <row r="35" spans="1:15" ht="15">
      <c r="A35" s="21">
        <v>18</v>
      </c>
      <c r="B35" s="34"/>
      <c r="C35" s="21" t="s">
        <v>20</v>
      </c>
      <c r="D35" s="35">
        <v>0</v>
      </c>
      <c r="E35" s="4"/>
      <c r="F35" s="4"/>
      <c r="H35" s="21" t="s">
        <v>21</v>
      </c>
      <c r="J35" s="5"/>
      <c r="K35" s="2"/>
      <c r="L35" s="24">
        <v>1</v>
      </c>
      <c r="M35" s="18">
        <f t="shared" si="11"/>
        <v>0</v>
      </c>
      <c r="N35" s="23">
        <f t="shared" si="12"/>
        <v>0</v>
      </c>
      <c r="O35" s="18">
        <f t="shared" si="13"/>
        <v>0</v>
      </c>
    </row>
    <row r="36" spans="1:15" ht="15">
      <c r="A36" s="21">
        <v>19</v>
      </c>
      <c r="B36" s="34"/>
      <c r="C36" s="21" t="s">
        <v>20</v>
      </c>
      <c r="D36" s="35">
        <v>0</v>
      </c>
      <c r="E36" s="4"/>
      <c r="F36" s="4"/>
      <c r="H36" s="21" t="s">
        <v>21</v>
      </c>
      <c r="J36" s="5"/>
      <c r="K36" s="2"/>
      <c r="L36" s="24">
        <v>1</v>
      </c>
      <c r="M36" s="18">
        <f t="shared" si="11"/>
        <v>0</v>
      </c>
      <c r="N36" s="23">
        <f t="shared" si="12"/>
        <v>0</v>
      </c>
      <c r="O36" s="18">
        <f t="shared" si="13"/>
        <v>0</v>
      </c>
    </row>
    <row r="37" spans="1:15" ht="15">
      <c r="A37" s="21">
        <v>20</v>
      </c>
      <c r="B37" s="34"/>
      <c r="C37" s="21" t="s">
        <v>20</v>
      </c>
      <c r="D37" s="35">
        <v>0</v>
      </c>
      <c r="E37" s="4"/>
      <c r="F37" s="4"/>
      <c r="H37" s="21" t="s">
        <v>21</v>
      </c>
      <c r="J37" s="5"/>
      <c r="K37" s="2"/>
      <c r="L37" s="24">
        <v>1</v>
      </c>
      <c r="M37" s="18">
        <f t="shared" si="11"/>
        <v>0</v>
      </c>
      <c r="N37" s="23">
        <f t="shared" si="12"/>
        <v>0</v>
      </c>
      <c r="O37" s="18">
        <f t="shared" si="13"/>
        <v>0</v>
      </c>
    </row>
    <row r="38" spans="1:15" ht="15">
      <c r="A38" s="21">
        <v>21</v>
      </c>
      <c r="B38" s="34"/>
      <c r="C38" s="21" t="s">
        <v>20</v>
      </c>
      <c r="D38" s="35">
        <v>0</v>
      </c>
      <c r="E38" s="4"/>
      <c r="F38" s="4"/>
      <c r="H38" s="21" t="s">
        <v>21</v>
      </c>
      <c r="J38" s="5"/>
      <c r="K38" s="2"/>
      <c r="L38" s="24">
        <v>1</v>
      </c>
      <c r="M38" s="18">
        <f t="shared" si="11"/>
        <v>0</v>
      </c>
      <c r="N38" s="23">
        <f t="shared" si="12"/>
        <v>0</v>
      </c>
      <c r="O38" s="18">
        <f t="shared" si="13"/>
        <v>0</v>
      </c>
    </row>
    <row r="39" spans="1:15" ht="15">
      <c r="A39" s="21">
        <v>22</v>
      </c>
      <c r="B39" s="34"/>
      <c r="C39" s="21" t="s">
        <v>20</v>
      </c>
      <c r="D39" s="35">
        <v>0</v>
      </c>
      <c r="E39" s="4"/>
      <c r="F39" s="4"/>
      <c r="H39" s="21" t="s">
        <v>21</v>
      </c>
      <c r="J39" s="5"/>
      <c r="K39" s="2"/>
      <c r="L39" s="24">
        <v>1</v>
      </c>
      <c r="M39" s="18">
        <f t="shared" si="11"/>
        <v>0</v>
      </c>
      <c r="N39" s="23">
        <f t="shared" si="12"/>
        <v>0</v>
      </c>
      <c r="O39" s="18">
        <f t="shared" si="13"/>
        <v>0</v>
      </c>
    </row>
    <row r="40" spans="1:15" ht="15">
      <c r="A40" s="21">
        <v>23</v>
      </c>
      <c r="B40" s="34"/>
      <c r="C40" s="21" t="s">
        <v>20</v>
      </c>
      <c r="D40" s="35">
        <v>0</v>
      </c>
      <c r="E40" s="4"/>
      <c r="F40" s="4"/>
      <c r="H40" s="21" t="s">
        <v>21</v>
      </c>
      <c r="J40" s="5"/>
      <c r="K40" s="2"/>
      <c r="L40" s="24">
        <v>1</v>
      </c>
      <c r="M40" s="18">
        <f t="shared" si="11"/>
        <v>0</v>
      </c>
      <c r="N40" s="23">
        <f t="shared" si="12"/>
        <v>0</v>
      </c>
      <c r="O40" s="18">
        <f t="shared" si="13"/>
        <v>0</v>
      </c>
    </row>
    <row r="41" spans="1:15" ht="15">
      <c r="A41" s="21">
        <v>24</v>
      </c>
      <c r="B41" s="34"/>
      <c r="C41" s="21" t="s">
        <v>20</v>
      </c>
      <c r="D41" s="35">
        <v>0</v>
      </c>
      <c r="E41" s="4"/>
      <c r="F41" s="4"/>
      <c r="H41" s="21" t="s">
        <v>21</v>
      </c>
      <c r="J41" s="5"/>
      <c r="K41" s="2"/>
      <c r="L41" s="24">
        <v>1</v>
      </c>
      <c r="M41" s="18">
        <f t="shared" si="11"/>
        <v>0</v>
      </c>
      <c r="N41" s="23">
        <f t="shared" si="12"/>
        <v>0</v>
      </c>
      <c r="O41" s="18">
        <f t="shared" si="13"/>
        <v>0</v>
      </c>
    </row>
    <row r="42" spans="1:15" ht="15">
      <c r="A42" s="21">
        <v>25</v>
      </c>
      <c r="B42" s="34"/>
      <c r="C42" s="21" t="s">
        <v>20</v>
      </c>
      <c r="D42" s="35">
        <v>0</v>
      </c>
      <c r="E42" s="4"/>
      <c r="F42" s="4"/>
      <c r="H42" s="21" t="s">
        <v>21</v>
      </c>
      <c r="J42" s="5"/>
      <c r="K42" s="2"/>
      <c r="L42" s="24">
        <v>1</v>
      </c>
      <c r="M42" s="18">
        <f t="shared" si="11"/>
        <v>0</v>
      </c>
      <c r="N42" s="23">
        <f t="shared" si="12"/>
        <v>0</v>
      </c>
      <c r="O42" s="18">
        <f t="shared" si="13"/>
        <v>0</v>
      </c>
    </row>
    <row r="43" spans="1:15" ht="15">
      <c r="A43" s="21">
        <v>26</v>
      </c>
      <c r="B43" s="34"/>
      <c r="C43" s="21" t="s">
        <v>20</v>
      </c>
      <c r="D43" s="35">
        <v>0</v>
      </c>
      <c r="E43" s="4"/>
      <c r="F43" s="4"/>
      <c r="H43" s="21" t="s">
        <v>21</v>
      </c>
      <c r="J43" s="5"/>
      <c r="K43" s="2"/>
      <c r="L43" s="24">
        <v>1</v>
      </c>
      <c r="M43" s="18">
        <f t="shared" si="11"/>
        <v>0</v>
      </c>
      <c r="N43" s="23">
        <f t="shared" si="12"/>
        <v>0</v>
      </c>
      <c r="O43" s="18">
        <f t="shared" si="13"/>
        <v>0</v>
      </c>
    </row>
    <row r="44" spans="1:15" ht="15">
      <c r="A44" s="21">
        <v>27</v>
      </c>
      <c r="B44" s="34"/>
      <c r="C44" s="21" t="s">
        <v>20</v>
      </c>
      <c r="D44" s="35">
        <v>0</v>
      </c>
      <c r="E44" s="4"/>
      <c r="F44" s="4"/>
      <c r="H44" s="21" t="s">
        <v>21</v>
      </c>
      <c r="J44" s="5"/>
      <c r="K44" s="2"/>
      <c r="L44" s="24">
        <v>1</v>
      </c>
      <c r="M44" s="18">
        <f t="shared" si="11"/>
        <v>0</v>
      </c>
      <c r="N44" s="23">
        <f t="shared" si="12"/>
        <v>0</v>
      </c>
      <c r="O44" s="18">
        <f t="shared" si="13"/>
        <v>0</v>
      </c>
    </row>
    <row r="45" spans="1:15" ht="15">
      <c r="A45" s="21">
        <v>28</v>
      </c>
      <c r="B45" s="34"/>
      <c r="C45" s="21" t="s">
        <v>20</v>
      </c>
      <c r="D45" s="35">
        <v>0</v>
      </c>
      <c r="E45" s="4"/>
      <c r="F45" s="4"/>
      <c r="H45" s="21" t="s">
        <v>21</v>
      </c>
      <c r="J45" s="5"/>
      <c r="K45" s="2"/>
      <c r="L45" s="24">
        <v>1</v>
      </c>
      <c r="M45" s="18">
        <f t="shared" si="11"/>
        <v>0</v>
      </c>
      <c r="N45" s="23">
        <f t="shared" si="12"/>
        <v>0</v>
      </c>
      <c r="O45" s="18">
        <f t="shared" si="13"/>
        <v>0</v>
      </c>
    </row>
    <row r="46" spans="1:15" ht="15">
      <c r="A46" s="21">
        <v>29</v>
      </c>
      <c r="B46" s="34"/>
      <c r="C46" s="21" t="s">
        <v>20</v>
      </c>
      <c r="D46" s="35">
        <v>0</v>
      </c>
      <c r="E46" s="4"/>
      <c r="F46" s="4"/>
      <c r="H46" s="21" t="s">
        <v>21</v>
      </c>
      <c r="J46" s="5"/>
      <c r="K46" s="2"/>
      <c r="L46" s="24">
        <v>1</v>
      </c>
      <c r="M46" s="18">
        <f t="shared" si="11"/>
        <v>0</v>
      </c>
      <c r="N46" s="23">
        <f t="shared" si="12"/>
        <v>0</v>
      </c>
      <c r="O46" s="18">
        <f t="shared" si="13"/>
        <v>0</v>
      </c>
    </row>
    <row r="47" spans="1:15" ht="15">
      <c r="A47" s="21">
        <v>30</v>
      </c>
      <c r="B47" s="34"/>
      <c r="C47" s="21" t="s">
        <v>20</v>
      </c>
      <c r="D47" s="35">
        <v>0</v>
      </c>
      <c r="E47" s="4"/>
      <c r="F47" s="4"/>
      <c r="H47" s="21" t="s">
        <v>21</v>
      </c>
      <c r="J47" s="5"/>
      <c r="K47" s="2"/>
      <c r="L47" s="24">
        <v>1</v>
      </c>
      <c r="M47" s="18">
        <f t="shared" si="11"/>
        <v>0</v>
      </c>
      <c r="N47" s="23">
        <f t="shared" si="12"/>
        <v>0</v>
      </c>
      <c r="O47" s="18">
        <f t="shared" si="13"/>
        <v>0</v>
      </c>
    </row>
    <row r="48" ht="15">
      <c r="B48" s="8"/>
    </row>
    <row r="49" spans="1:15" ht="15">
      <c r="A49" s="21" t="s">
        <v>38</v>
      </c>
      <c r="B49" s="26">
        <f>SUM(B13:B47)</f>
        <v>35528</v>
      </c>
      <c r="D49" s="36">
        <f>SUM(D13:D47)</f>
        <v>47</v>
      </c>
      <c r="O49" s="21">
        <f>SUM(O13:O47)</f>
        <v>424.26</v>
      </c>
    </row>
    <row r="50" spans="14:15" ht="15">
      <c r="N50" t="s">
        <v>4</v>
      </c>
      <c r="O50" s="38">
        <f>ROUND(O49,0)</f>
        <v>424</v>
      </c>
    </row>
    <row r="51" spans="1:4" ht="15">
      <c r="A51" s="27" t="s">
        <v>25</v>
      </c>
      <c r="B51" s="40" t="s">
        <v>26</v>
      </c>
      <c r="C51" s="40"/>
      <c r="D51" s="28">
        <f>+B49</f>
        <v>35528</v>
      </c>
    </row>
    <row r="52" spans="2:4" ht="15">
      <c r="B52" s="40" t="s">
        <v>27</v>
      </c>
      <c r="C52" s="40"/>
      <c r="D52" s="36">
        <f>+D49</f>
        <v>47</v>
      </c>
    </row>
    <row r="53" spans="2:4" ht="15">
      <c r="B53" s="40" t="s">
        <v>28</v>
      </c>
      <c r="C53" s="40"/>
      <c r="D53" s="21">
        <v>0.02</v>
      </c>
    </row>
    <row r="54" spans="2:11" ht="15">
      <c r="B54" s="40" t="s">
        <v>29</v>
      </c>
      <c r="C54" s="40"/>
      <c r="D54" s="37">
        <f>+O50</f>
        <v>424</v>
      </c>
      <c r="E54" s="40" t="s">
        <v>46</v>
      </c>
      <c r="F54" s="40"/>
      <c r="G54" s="42" t="s">
        <v>47</v>
      </c>
      <c r="H54" s="42"/>
      <c r="I54" s="42"/>
      <c r="J54" s="42"/>
      <c r="K54" s="29">
        <f>+B49*F10</f>
        <v>710.5600000000001</v>
      </c>
    </row>
    <row r="55" spans="2:11" ht="15">
      <c r="B55" s="40" t="s">
        <v>30</v>
      </c>
      <c r="C55" s="40"/>
      <c r="D55" s="21">
        <f>IF(D54&gt;D52,D54,D52)</f>
        <v>424</v>
      </c>
      <c r="E55" s="40" t="s">
        <v>31</v>
      </c>
      <c r="F55" s="40"/>
      <c r="G55" s="10"/>
      <c r="H55" s="10"/>
      <c r="I55" s="43" t="s">
        <v>48</v>
      </c>
      <c r="J55" s="43"/>
      <c r="K55" s="30">
        <f>ROUND(K54,0)</f>
        <v>711</v>
      </c>
    </row>
    <row r="56" spans="7:14" ht="15">
      <c r="G56" s="44" t="s">
        <v>49</v>
      </c>
      <c r="H56" s="44"/>
      <c r="I56" s="44"/>
      <c r="J56" s="44"/>
      <c r="K56" s="44"/>
      <c r="L56" s="44"/>
      <c r="M56" s="44"/>
      <c r="N56" s="44"/>
    </row>
    <row r="57" spans="1:14" ht="15">
      <c r="A57" s="49" t="s">
        <v>53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</row>
    <row r="58" spans="1:14" ht="15">
      <c r="A58" s="52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</row>
    <row r="59" spans="1:14" ht="15">
      <c r="A59" s="52" t="s">
        <v>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  <row r="60" spans="1:14" ht="15">
      <c r="A60" s="52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</row>
    <row r="61" spans="1:14" ht="15">
      <c r="A61" s="52" t="s">
        <v>51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</row>
    <row r="62" spans="1:14" ht="15">
      <c r="A62" s="52" t="s">
        <v>42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</row>
    <row r="63" spans="1:14" ht="15">
      <c r="A63" s="52" t="s">
        <v>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4"/>
    </row>
    <row r="64" spans="1:14" ht="15">
      <c r="A64" s="52" t="s">
        <v>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</row>
    <row r="65" spans="1:14" ht="1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</row>
    <row r="66" spans="1:14" ht="15">
      <c r="A66" s="52" t="s">
        <v>43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</row>
    <row r="67" spans="1:14" ht="15">
      <c r="A67" s="52" t="s">
        <v>24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</row>
    <row r="68" spans="1:14" ht="1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3"/>
    </row>
    <row r="69" spans="1:14" ht="15">
      <c r="A69" s="52" t="s">
        <v>41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</row>
    <row r="70" spans="1:14" ht="15">
      <c r="A70" s="55" t="s">
        <v>50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7"/>
    </row>
  </sheetData>
  <sheetProtection/>
  <mergeCells count="33">
    <mergeCell ref="A63:N63"/>
    <mergeCell ref="A64:N64"/>
    <mergeCell ref="A66:N66"/>
    <mergeCell ref="A67:N67"/>
    <mergeCell ref="A69:N69"/>
    <mergeCell ref="A70:N70"/>
    <mergeCell ref="A57:N57"/>
    <mergeCell ref="A58:N58"/>
    <mergeCell ref="A59:N59"/>
    <mergeCell ref="A60:N60"/>
    <mergeCell ref="A61:N61"/>
    <mergeCell ref="A62:N62"/>
    <mergeCell ref="A1:C1"/>
    <mergeCell ref="A2:C2"/>
    <mergeCell ref="A3:C3"/>
    <mergeCell ref="D1:G1"/>
    <mergeCell ref="D2:G2"/>
    <mergeCell ref="B51:C51"/>
    <mergeCell ref="A5:O5"/>
    <mergeCell ref="A6:O6"/>
    <mergeCell ref="A30:E30"/>
    <mergeCell ref="K10:O10"/>
    <mergeCell ref="G56:N56"/>
    <mergeCell ref="B52:C52"/>
    <mergeCell ref="B54:C54"/>
    <mergeCell ref="B55:C55"/>
    <mergeCell ref="A28:E28"/>
    <mergeCell ref="B53:C53"/>
    <mergeCell ref="E54:F54"/>
    <mergeCell ref="E55:F55"/>
    <mergeCell ref="A8:C8"/>
    <mergeCell ref="G54:J54"/>
    <mergeCell ref="I55:J55"/>
  </mergeCells>
  <printOptions/>
  <pageMargins left="0.7" right="0.7" top="0.75" bottom="0.75" header="0.3" footer="0.3"/>
  <pageSetup fitToHeight="10" horizontalDpi="600" verticalDpi="600" orientation="landscape" scale="76" r:id="rId1"/>
  <headerFooter>
    <oddHeader>&amp;C&amp;14TRACS 202D
Imputed Income Proration</oddHeader>
    <oddFooter>&amp;L&amp;8page &amp;P of &amp;N&amp;R&amp;8revised 3/2/2011</oddFooter>
  </headerFooter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 Graef</dc:creator>
  <cp:keywords/>
  <dc:description/>
  <cp:lastModifiedBy>Jed Graef</cp:lastModifiedBy>
  <cp:lastPrinted>2012-06-19T11:42:56Z</cp:lastPrinted>
  <dcterms:created xsi:type="dcterms:W3CDTF">2009-08-03T20:16:39Z</dcterms:created>
  <dcterms:modified xsi:type="dcterms:W3CDTF">2012-06-19T11:43:39Z</dcterms:modified>
  <cp:category/>
  <cp:version/>
  <cp:contentType/>
  <cp:contentStatus/>
</cp:coreProperties>
</file>